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https://d.docs.live.net/c27c9903e9b532ef/Documents/K.ASS Think Tank Limited/Set Up For Success Tax Companions/"/>
    </mc:Choice>
  </mc:AlternateContent>
  <xr:revisionPtr revIDLastSave="2" documentId="8_{4CEDCBBD-A2F8-4375-82AD-14049324896D}" xr6:coauthVersionLast="47" xr6:coauthVersionMax="47" xr10:uidLastSave="{12B95D9B-3306-4AD9-BE22-1A6D46D8CB1C}"/>
  <bookViews>
    <workbookView xWindow="-110" yWindow="-110" windowWidth="19420" windowHeight="10300" tabRatio="500" xr2:uid="{00000000-000D-0000-FFFF-FFFF00000000}"/>
  </bookViews>
  <sheets>
    <sheet name="Tax Estimator" sheetId="1" r:id="rId1"/>
    <sheet name="Workings" sheetId="2" state="hidden" r:id="rId2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93" i="2" l="1"/>
  <c r="B91" i="2"/>
  <c r="B90" i="2"/>
  <c r="C46" i="2"/>
  <c r="C45" i="2"/>
  <c r="C28" i="2"/>
  <c r="C27" i="2"/>
  <c r="C26" i="2"/>
  <c r="D24" i="1"/>
  <c r="D14" i="1"/>
  <c r="B20" i="2" s="1"/>
  <c r="B21" i="2" l="1"/>
  <c r="B24" i="2"/>
  <c r="B45" i="2"/>
  <c r="D45" i="2" s="1"/>
  <c r="B46" i="2"/>
  <c r="D46" i="2" s="1"/>
  <c r="B92" i="2"/>
  <c r="B94" i="2" s="1"/>
  <c r="D25" i="1" s="1"/>
  <c r="B26" i="2" l="1"/>
  <c r="D26" i="2" s="1"/>
  <c r="B28" i="2"/>
  <c r="D28" i="2" s="1"/>
  <c r="B27" i="2"/>
  <c r="D27" i="2" s="1"/>
  <c r="F60" i="2"/>
  <c r="D23" i="1" s="1"/>
  <c r="F40" i="2" l="1"/>
  <c r="D22" i="1" l="1"/>
  <c r="D27" i="1" s="1"/>
  <c r="B74" i="2"/>
  <c r="B70" i="2"/>
  <c r="B73" i="2" s="1"/>
  <c r="B75" i="2" l="1"/>
  <c r="D33" i="1" s="1"/>
  <c r="D31" i="1"/>
  <c r="D32" i="1"/>
  <c r="D3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Unknown Author</author>
  </authors>
  <commentList>
    <comment ref="B4" authorId="0" shapeId="0" xr:uid="{00000000-0006-0000-0100-000001000000}">
      <text>
        <r>
          <rPr>
            <sz val="10"/>
            <rFont val="Arial"/>
            <family val="2"/>
          </rPr>
          <t>Source: GOV.UK Income Tax 2026/27 (frozen since 2021/22)</t>
        </r>
      </text>
    </comment>
    <comment ref="B5" authorId="0" shapeId="0" xr:uid="{00000000-0006-0000-0100-000002000000}">
      <text>
        <r>
          <rPr>
            <sz val="10"/>
            <rFont val="Arial"/>
            <family val="2"/>
          </rPr>
          <t>Source: HoC Library CBP-10618 2026/27</t>
        </r>
      </text>
    </comment>
    <comment ref="B6" authorId="0" shapeId="0" xr:uid="{00000000-0006-0000-0100-000003000000}">
      <text>
        <r>
          <rPr>
            <sz val="10"/>
            <rFont val="Arial"/>
            <family val="2"/>
          </rPr>
          <t>Source: GOV.UK 2026/27</t>
        </r>
      </text>
    </comment>
    <comment ref="B7" authorId="0" shapeId="0" xr:uid="{00000000-0006-0000-0100-000004000000}">
      <text>
        <r>
          <rPr>
            <sz val="10"/>
            <rFont val="Arial"/>
            <family val="2"/>
          </rPr>
          <t>Source: GOV.UK 2026/27</t>
        </r>
      </text>
    </comment>
    <comment ref="B8" authorId="0" shapeId="0" xr:uid="{00000000-0006-0000-0100-000005000000}">
      <text>
        <r>
          <rPr>
            <sz val="10"/>
            <rFont val="Arial"/>
            <family val="2"/>
          </rPr>
          <t>Source: GOV.UK 2026/27</t>
        </r>
      </text>
    </comment>
    <comment ref="B9" authorId="0" shapeId="0" xr:uid="{00000000-0006-0000-0100-000006000000}">
      <text>
        <r>
          <rPr>
            <sz val="10"/>
            <rFont val="Arial"/>
            <family val="2"/>
          </rPr>
          <t>Source: GOV.UK 2026/27</t>
        </r>
      </text>
    </comment>
    <comment ref="B10" authorId="0" shapeId="0" xr:uid="{00000000-0006-0000-0100-000007000000}">
      <text>
        <r>
          <rPr>
            <sz val="10"/>
            <rFont val="Arial"/>
            <family val="2"/>
          </rPr>
          <t>Source: GOV.UK 2026/27</t>
        </r>
      </text>
    </comment>
    <comment ref="B11" authorId="0" shapeId="0" xr:uid="{00000000-0006-0000-0100-000008000000}">
      <text>
        <r>
          <rPr>
            <sz val="10"/>
            <rFont val="Arial"/>
            <family val="2"/>
          </rPr>
          <t>Source: GOV.UK self-employed NI 2026/27</t>
        </r>
      </text>
    </comment>
    <comment ref="B12" authorId="0" shapeId="0" xr:uid="{00000000-0006-0000-0100-000009000000}">
      <text>
        <r>
          <rPr>
            <sz val="10"/>
            <rFont val="Arial"/>
            <family val="2"/>
          </rPr>
          <t>Source: GOV.UK self-employed NI 2026/27</t>
        </r>
      </text>
    </comment>
    <comment ref="B13" authorId="0" shapeId="0" xr:uid="{00000000-0006-0000-0100-00000A000000}">
      <text>
        <r>
          <rPr>
            <sz val="10"/>
            <rFont val="Arial"/>
            <family val="2"/>
          </rPr>
          <t>Source: GOV.UK self-employed NI 2026/27 (6%)</t>
        </r>
      </text>
    </comment>
    <comment ref="B14" authorId="0" shapeId="0" xr:uid="{00000000-0006-0000-0100-00000B000000}">
      <text>
        <r>
          <rPr>
            <sz val="10"/>
            <rFont val="Arial"/>
            <family val="2"/>
          </rPr>
          <t>Source: GOV.UK self-employed NI 2026/27</t>
        </r>
      </text>
    </comment>
    <comment ref="B15" authorId="0" shapeId="0" xr:uid="{00000000-0006-0000-0100-00000C000000}">
      <text>
        <r>
          <rPr>
            <sz val="10"/>
            <rFont val="Arial"/>
            <family val="2"/>
          </rPr>
          <t>Source: GOV.UK/LITRG 2026/27</t>
        </r>
      </text>
    </comment>
    <comment ref="B16" authorId="0" shapeId="0" xr:uid="{00000000-0006-0000-0100-00000D000000}">
      <text>
        <r>
          <rPr>
            <sz val="10"/>
            <rFont val="Arial"/>
            <family val="2"/>
          </rPr>
          <t>Source: GOV.UK self-employed NI rates 2026/27</t>
        </r>
      </text>
    </comment>
    <comment ref="B17" authorId="0" shapeId="0" xr:uid="{00000000-0006-0000-0100-00000E000000}">
      <text>
        <r>
          <rPr>
            <sz val="10"/>
            <rFont val="Arial"/>
            <family val="2"/>
          </rPr>
          <t>Source: GOV.UK - PA reduced £1 per £2 over £100,000</t>
        </r>
      </text>
    </comment>
    <comment ref="F66" authorId="0" shapeId="0" xr:uid="{00000000-0006-0000-0100-000012000000}">
      <text>
        <r>
          <rPr>
            <sz val="10"/>
            <rFont val="Arial"/>
            <family val="2"/>
          </rPr>
          <t>Class 2 voluntary for most. Above SPT treated as paid at no cost. Shown £0.</t>
        </r>
      </text>
    </comment>
    <comment ref="B70" authorId="0" shapeId="0" xr:uid="{00000000-0006-0000-0100-00000F000000}">
      <text>
        <r>
          <rPr>
            <sz val="10"/>
            <rFont val="Arial"/>
            <family val="2"/>
          </rPr>
          <t>POA base excludes Class 2, student loan, CGT</t>
        </r>
      </text>
    </comment>
    <comment ref="B80" authorId="0" shapeId="0" xr:uid="{00000000-0006-0000-0100-000010000000}">
      <text>
        <r>
          <rPr>
            <sz val="10"/>
            <rFont val="Arial"/>
            <family val="2"/>
          </rPr>
          <t>Source: GOV.UK student loans 2026/27</t>
        </r>
      </text>
    </comment>
    <comment ref="B86" authorId="0" shapeId="0" xr:uid="{00000000-0006-0000-0100-000011000000}">
      <text>
        <r>
          <rPr>
            <sz val="10"/>
            <rFont val="Arial"/>
            <family val="2"/>
          </rPr>
          <t>Source: GOV.UK 2026/27 Postgraduate £21,000 at 6%</t>
        </r>
      </text>
    </comment>
  </commentList>
</comments>
</file>

<file path=xl/sharedStrings.xml><?xml version="1.0" encoding="utf-8"?>
<sst xmlns="http://schemas.openxmlformats.org/spreadsheetml/2006/main" count="99" uniqueCount="98">
  <si>
    <t>Sole Trader Tax Companion</t>
  </si>
  <si>
    <t>Income Tax &amp; National Insurance Estimator  |  2026/27 Tax Year</t>
  </si>
  <si>
    <t>Enter your figures in the yellow boxes. Everything else calculates automatically.</t>
  </si>
  <si>
    <t>Tax year</t>
  </si>
  <si>
    <t>6 April 2026 to 5 April 2027</t>
  </si>
  <si>
    <t>YOUR FIGURES</t>
  </si>
  <si>
    <t>Business income (turnover)</t>
  </si>
  <si>
    <t>Allowable business expenses</t>
  </si>
  <si>
    <t>Costs incurred wholly and exclusively for the business</t>
  </si>
  <si>
    <t>Taxable profit</t>
  </si>
  <si>
    <t>STUDENT LOAN (optional)</t>
  </si>
  <si>
    <t>Your undergraduate plan</t>
  </si>
  <si>
    <t>None</t>
  </si>
  <si>
    <t>Choose None if you have no student loan</t>
  </si>
  <si>
    <t>Also have a Postgraduate Loan?</t>
  </si>
  <si>
    <t>No</t>
  </si>
  <si>
    <t>Postgraduate loans repay on top of an undergraduate plan</t>
  </si>
  <si>
    <t>YOUR ESTIMATED TAX, NIC &amp; STUDENT LOAN</t>
  </si>
  <si>
    <t>Income Tax</t>
  </si>
  <si>
    <t>Class 4 National Insurance</t>
  </si>
  <si>
    <t>Class 2 National Insurance</t>
  </si>
  <si>
    <t>Voluntary for most — see note below</t>
  </si>
  <si>
    <t>Student loan repayment</t>
  </si>
  <si>
    <t>TOTAL to set aside for the year</t>
  </si>
  <si>
    <t>PLANNING FOR PAYMENTS ON ACCOUNT</t>
  </si>
  <si>
    <t>If your tax &amp; Class 4 NIC bill is over £1,000, HMRC also collects next year's tax in advance:</t>
  </si>
  <si>
    <t>Balancing payment (this year, incl. student loan)</t>
  </si>
  <si>
    <t>First payment on account (50% of tax &amp; Class 4)</t>
  </si>
  <si>
    <t>TOTAL due by 31 January 2028</t>
  </si>
  <si>
    <t>Second payment on account (due 31 July 2028)</t>
  </si>
  <si>
    <t>Payments on account are advance payments towards next year's tax (income tax and Class 4 NIC only — they exclude Class 2 NIC and student loan repayments). They apply when your bill is over £1,000 and under 80% of your tax is collected at source. Each is 50% of this year's bill, credited against next year's actual liability — so you are not paying more overall, but the first January bill is higher because it includes the first advance payment.</t>
  </si>
  <si>
    <t>What this estimate assumes</t>
  </si>
  <si>
    <t>•  You receive the full standard personal allowance (£12,570).</t>
  </si>
  <si>
    <t>•  This profit is your only source of income for the year.</t>
  </si>
  <si>
    <t>•  The personal allowance taper above £100,000 is applied automatically.</t>
  </si>
  <si>
    <t>•  You are not a Scottish or Welsh taxpayer (different rates may apply).</t>
  </si>
  <si>
    <t>•  Figures are based on tax-adjusted profit and exclude capital allowances and depreciation.</t>
  </si>
  <si>
    <t>•  You have calculated your income and allowable expenses correctly.</t>
  </si>
  <si>
    <t>IMPORTANT — please read</t>
  </si>
  <si>
    <t>High Income Child Benefit Charge (HICBC): This tool does NOT calculate the HICBC. If you or your partner claim Child Benefit and either of you has individual income over £60,000 for 2026/27, an additional charge may apply. Please seek advice.</t>
  </si>
  <si>
    <t>Student loan repayments are estimated from your self-employment profit only and assume standard UK (non-overseas) thresholds. They are collected via Self Assessment and are excluded from payments on account.</t>
  </si>
  <si>
    <t>Class 2 National Insurance is no longer compulsory for most people. Above the Small Profits Threshold (£7,105) you are treated as having paid it at no cost. Below that, you may pay voluntarily at £3.65 per week to protect your record.</t>
  </si>
  <si>
    <t>This is a basic estimation tool only. It is not a substitute for professional advice or for completing your Self Assessment tax return. It does not account for other income, pension contributions, gift aid, or capital gains.</t>
  </si>
  <si>
    <t>Think Big Accounting Limited and Set Up For Success Limited accept no liability for use of this document to complete your personal tax return.</t>
  </si>
  <si>
    <t>Due care must be taken when completing your Tax Return. This document is a simple estimation tool only.</t>
  </si>
  <si>
    <t>© Set Up For Success Limited 2026</t>
  </si>
  <si>
    <t>WORKINGS — 2026/27 (do not edit)</t>
  </si>
  <si>
    <t>RATES &amp; THRESHOLDS 2026/27</t>
  </si>
  <si>
    <t>Personal allowance</t>
  </si>
  <si>
    <t>Basic rate band (width)</t>
  </si>
  <si>
    <t>Higher rate threshold</t>
  </si>
  <si>
    <t>Additional rate threshold</t>
  </si>
  <si>
    <t>Basic rate</t>
  </si>
  <si>
    <t>Higher rate</t>
  </si>
  <si>
    <t>Additional rate</t>
  </si>
  <si>
    <t>Class 4 lower profits limit</t>
  </si>
  <si>
    <t>Class 4 upper profits limit</t>
  </si>
  <si>
    <t>Class 4 main rate</t>
  </si>
  <si>
    <t>Class 4 upper rate</t>
  </si>
  <si>
    <t>Class 2 small profits threshold</t>
  </si>
  <si>
    <t>Class 2 weekly rate (voluntary)</t>
  </si>
  <si>
    <t>Personal allowance taper threshold</t>
  </si>
  <si>
    <t>Personal allowance taper rate</t>
  </si>
  <si>
    <t>Taxable profit (from estimator)</t>
  </si>
  <si>
    <t>Adjusted personal allowance (after taper)</t>
  </si>
  <si>
    <t>INCOME TAX</t>
  </si>
  <si>
    <t>Income subject to tax (profit less adj PA)</t>
  </si>
  <si>
    <t>Basic rate slice</t>
  </si>
  <si>
    <t>Higher rate slice</t>
  </si>
  <si>
    <t>Additional rate slice</t>
  </si>
  <si>
    <t>TOTAL INCOME TAX</t>
  </si>
  <si>
    <t>CLASS 4 NATIONAL INSURANCE</t>
  </si>
  <si>
    <t>Profit in main band</t>
  </si>
  <si>
    <t>Profit above upper limit</t>
  </si>
  <si>
    <t>TOTAL CLASS 4 NIC</t>
  </si>
  <si>
    <t>CLASS 2 NATIONAL INSURANCE</t>
  </si>
  <si>
    <t>TOTAL CLASS 2 NIC (voluntary, shown as £0)</t>
  </si>
  <si>
    <t>PAYMENTS ON ACCOUNT</t>
  </si>
  <si>
    <t>POA base (Income Tax + Class 4 NIC)</t>
  </si>
  <si>
    <t>POA threshold</t>
  </si>
  <si>
    <t>Each payment on account (50%)</t>
  </si>
  <si>
    <t>Balancing payment (year total incl Class 2 + SL)</t>
  </si>
  <si>
    <t>Total due 31 Jan (balancing + first POA)</t>
  </si>
  <si>
    <t>STUDENT LOAN PLANS 2026/27</t>
  </si>
  <si>
    <t>Plan</t>
  </si>
  <si>
    <t>Threshold</t>
  </si>
  <si>
    <t>Rate</t>
  </si>
  <si>
    <t>Plan 1</t>
  </si>
  <si>
    <t>Plan 2</t>
  </si>
  <si>
    <t>Plan 4 (Scotland)</t>
  </si>
  <si>
    <t>Plan 5</t>
  </si>
  <si>
    <t>Postgraduate Loan threshold</t>
  </si>
  <si>
    <t>Postgraduate Loan rate</t>
  </si>
  <si>
    <t>Selected UG plan threshold</t>
  </si>
  <si>
    <t>Selected UG plan rate</t>
  </si>
  <si>
    <t>UG student loan repayment</t>
  </si>
  <si>
    <t>Postgraduate loan repayment</t>
  </si>
  <si>
    <t>TOTAL student loan repayment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</si>
</sst>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£#,##0"/>
    <numFmt numFmtId="165" formatCode="\£#,##0.00"/>
    <numFmt numFmtId="166" formatCode="0.0%"/>
  </numFmts>
  <fonts count="16" x14ac:knownFonts="1">
    <font>
      <sz val="11"/>
      <color theme="1"/>
      <name val="Calibri"/>
      <family val="2"/>
      <charset val="1"/>
    </font>
    <font>
      <b/>
      <sz val="22"/>
      <color rgb="FFFFD400"/>
      <name val="Arial"/>
      <charset val="1"/>
    </font>
    <font>
      <b/>
      <sz val="11"/>
      <color rgb="FFFFFFFF"/>
      <name val="Arial"/>
      <charset val="1"/>
    </font>
    <font>
      <i/>
      <sz val="11"/>
      <color rgb="FF555555"/>
      <name val="Arial"/>
      <charset val="1"/>
    </font>
    <font>
      <b/>
      <sz val="11"/>
      <color rgb="FF050505"/>
      <name val="Arial"/>
      <charset val="1"/>
    </font>
    <font>
      <sz val="11"/>
      <color rgb="FF050505"/>
      <name val="Arial"/>
      <charset val="1"/>
    </font>
    <font>
      <b/>
      <sz val="12"/>
      <color rgb="FFFFD400"/>
      <name val="Arial"/>
      <charset val="1"/>
    </font>
    <font>
      <b/>
      <sz val="11"/>
      <color rgb="FF0000FF"/>
      <name val="Arial"/>
      <charset val="1"/>
    </font>
    <font>
      <i/>
      <sz val="10"/>
      <color rgb="FF555555"/>
      <name val="Arial"/>
      <charset val="1"/>
    </font>
    <font>
      <b/>
      <sz val="12"/>
      <color rgb="FF050505"/>
      <name val="Arial"/>
      <charset val="1"/>
    </font>
    <font>
      <i/>
      <sz val="9"/>
      <color rgb="FF555555"/>
      <name val="Arial"/>
      <charset val="1"/>
    </font>
    <font>
      <sz val="10"/>
      <color rgb="FF555555"/>
      <name val="Arial"/>
      <charset val="1"/>
    </font>
    <font>
      <sz val="10"/>
      <color rgb="FF050505"/>
      <name val="Arial"/>
      <charset val="1"/>
    </font>
    <font>
      <b/>
      <sz val="10"/>
      <name val="Arial"/>
      <charset val="1"/>
    </font>
    <font>
      <sz val="10"/>
      <name val="Arial"/>
      <charset val="1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50505"/>
        <bgColor rgb="FF000000"/>
      </patternFill>
    </fill>
    <fill>
      <patternFill patternType="solid">
        <fgColor rgb="FFFFD400"/>
        <bgColor rgb="FFFFFF00"/>
      </patternFill>
    </fill>
    <fill>
      <patternFill patternType="solid">
        <fgColor rgb="FFF2F2F2"/>
        <bgColor rgb="FFFFFFFF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8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164" fontId="7" fillId="3" borderId="1" xfId="0" applyNumberFormat="1" applyFont="1" applyFill="1" applyBorder="1" applyAlignment="1" applyProtection="1">
      <alignment horizontal="right" vertical="center"/>
      <protection locked="0"/>
    </xf>
    <xf numFmtId="0" fontId="4" fillId="4" borderId="0" xfId="0" applyFont="1" applyFill="1" applyAlignment="1">
      <alignment vertical="center"/>
    </xf>
    <xf numFmtId="164" fontId="4" fillId="4" borderId="0" xfId="0" applyNumberFormat="1" applyFont="1" applyFill="1" applyAlignment="1">
      <alignment horizontal="right" vertical="center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>
      <alignment vertical="center"/>
    </xf>
    <xf numFmtId="165" fontId="5" fillId="0" borderId="0" xfId="0" applyNumberFormat="1" applyFont="1" applyAlignment="1">
      <alignment horizontal="right" vertical="center"/>
    </xf>
    <xf numFmtId="0" fontId="9" fillId="3" borderId="0" xfId="0" applyFont="1" applyFill="1" applyAlignment="1">
      <alignment vertical="center"/>
    </xf>
    <xf numFmtId="165" fontId="9" fillId="3" borderId="0" xfId="0" applyNumberFormat="1" applyFont="1" applyFill="1" applyAlignment="1">
      <alignment horizontal="right" vertical="center"/>
    </xf>
    <xf numFmtId="0" fontId="13" fillId="3" borderId="0" xfId="0" applyFont="1" applyFill="1"/>
    <xf numFmtId="0" fontId="13" fillId="0" borderId="0" xfId="0" applyFont="1"/>
    <xf numFmtId="0" fontId="14" fillId="0" borderId="0" xfId="0" applyFont="1"/>
    <xf numFmtId="164" fontId="13" fillId="0" borderId="0" xfId="0" applyNumberFormat="1" applyFont="1"/>
    <xf numFmtId="166" fontId="13" fillId="0" borderId="0" xfId="0" applyNumberFormat="1" applyFont="1"/>
    <xf numFmtId="165" fontId="13" fillId="0" borderId="0" xfId="0" applyNumberFormat="1" applyFont="1"/>
    <xf numFmtId="164" fontId="14" fillId="0" borderId="0" xfId="0" applyNumberFormat="1" applyFont="1"/>
    <xf numFmtId="166" fontId="14" fillId="0" borderId="0" xfId="0" applyNumberFormat="1" applyFont="1"/>
    <xf numFmtId="165" fontId="14" fillId="0" borderId="0" xfId="0" applyNumberFormat="1" applyFont="1"/>
    <xf numFmtId="0" fontId="13" fillId="4" borderId="0" xfId="0" applyFont="1" applyFill="1"/>
    <xf numFmtId="165" fontId="13" fillId="4" borderId="0" xfId="0" applyNumberFormat="1" applyFont="1" applyFill="1"/>
    <xf numFmtId="9" fontId="14" fillId="0" borderId="0" xfId="0" applyNumberFormat="1" applyFont="1"/>
    <xf numFmtId="0" fontId="12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400"/>
      <rgbColor rgb="FFFF9900"/>
      <rgbColor rgb="FFFF6600"/>
      <rgbColor rgb="FF555555"/>
      <rgbColor rgb="FF969696"/>
      <rgbColor rgb="FF003366"/>
      <rgbColor rgb="FF339966"/>
      <rgbColor rgb="FF050505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66"/>
  <sheetViews>
    <sheetView showGridLines="0" tabSelected="1" zoomScaleNormal="100" workbookViewId="0">
      <selection activeCell="D13" sqref="D13"/>
    </sheetView>
  </sheetViews>
  <sheetFormatPr defaultColWidth="8.6328125" defaultRowHeight="14.5" x14ac:dyDescent="0.35"/>
  <cols>
    <col min="1" max="1" width="3" customWidth="1"/>
    <col min="2" max="2" width="40" customWidth="1"/>
    <col min="3" max="3" width="3" customWidth="1"/>
    <col min="4" max="4" width="18" customWidth="1"/>
    <col min="5" max="5" width="3" customWidth="1"/>
    <col min="6" max="6" width="44" customWidth="1"/>
  </cols>
  <sheetData>
    <row r="2" spans="2:6" ht="37.5" customHeight="1" x14ac:dyDescent="0.35">
      <c r="B2" s="31" t="s">
        <v>0</v>
      </c>
      <c r="C2" s="31"/>
      <c r="D2" s="31"/>
      <c r="E2" s="31"/>
      <c r="F2" s="31"/>
    </row>
    <row r="3" spans="2:6" ht="19.5" customHeight="1" x14ac:dyDescent="0.35">
      <c r="B3" s="30" t="s">
        <v>1</v>
      </c>
      <c r="C3" s="30"/>
      <c r="D3" s="30"/>
      <c r="E3" s="30"/>
      <c r="F3" s="30"/>
    </row>
    <row r="5" spans="2:6" x14ac:dyDescent="0.35">
      <c r="B5" s="32" t="s">
        <v>2</v>
      </c>
      <c r="C5" s="32"/>
      <c r="D5" s="32"/>
      <c r="E5" s="32"/>
      <c r="F5" s="32"/>
    </row>
    <row r="7" spans="2:6" x14ac:dyDescent="0.35">
      <c r="B7" s="2" t="s">
        <v>3</v>
      </c>
      <c r="D7" s="3" t="s">
        <v>4</v>
      </c>
    </row>
    <row r="9" spans="2:6" ht="21.75" customHeight="1" x14ac:dyDescent="0.35">
      <c r="B9" s="28" t="s">
        <v>5</v>
      </c>
      <c r="C9" s="28"/>
      <c r="D9" s="28"/>
      <c r="E9" s="28"/>
      <c r="F9" s="28"/>
    </row>
    <row r="11" spans="2:6" x14ac:dyDescent="0.35">
      <c r="B11" s="2" t="s">
        <v>6</v>
      </c>
      <c r="D11" s="4">
        <v>35000</v>
      </c>
    </row>
    <row r="12" spans="2:6" x14ac:dyDescent="0.35">
      <c r="B12" s="2" t="s">
        <v>7</v>
      </c>
      <c r="D12" s="4">
        <v>2500</v>
      </c>
      <c r="F12" s="1" t="s">
        <v>8</v>
      </c>
    </row>
    <row r="14" spans="2:6" x14ac:dyDescent="0.35">
      <c r="B14" s="5" t="s">
        <v>9</v>
      </c>
      <c r="D14" s="6">
        <f>MAX(0,D11-D12)</f>
        <v>32500</v>
      </c>
    </row>
    <row r="16" spans="2:6" ht="21.75" customHeight="1" x14ac:dyDescent="0.35">
      <c r="B16" s="28" t="s">
        <v>10</v>
      </c>
      <c r="C16" s="28"/>
      <c r="D16" s="28"/>
      <c r="E16" s="28"/>
      <c r="F16" s="28"/>
    </row>
    <row r="17" spans="2:6" x14ac:dyDescent="0.35">
      <c r="B17" s="2" t="s">
        <v>11</v>
      </c>
      <c r="D17" s="7" t="s">
        <v>12</v>
      </c>
      <c r="F17" s="1" t="s">
        <v>13</v>
      </c>
    </row>
    <row r="18" spans="2:6" x14ac:dyDescent="0.35">
      <c r="B18" s="2" t="s">
        <v>14</v>
      </c>
      <c r="D18" s="7" t="s">
        <v>15</v>
      </c>
      <c r="F18" s="1" t="s">
        <v>16</v>
      </c>
    </row>
    <row r="20" spans="2:6" ht="21.75" customHeight="1" x14ac:dyDescent="0.35">
      <c r="B20" s="28" t="s">
        <v>17</v>
      </c>
      <c r="C20" s="28"/>
      <c r="D20" s="28"/>
      <c r="E20" s="28"/>
      <c r="F20" s="28"/>
    </row>
    <row r="22" spans="2:6" x14ac:dyDescent="0.35">
      <c r="B22" s="8" t="s">
        <v>18</v>
      </c>
      <c r="D22" s="9">
        <f>Workings!F40</f>
        <v>3986</v>
      </c>
    </row>
    <row r="23" spans="2:6" x14ac:dyDescent="0.35">
      <c r="B23" s="8" t="s">
        <v>19</v>
      </c>
      <c r="D23" s="9">
        <f>Workings!F60</f>
        <v>1195.8</v>
      </c>
    </row>
    <row r="24" spans="2:6" x14ac:dyDescent="0.35">
      <c r="B24" s="8" t="s">
        <v>20</v>
      </c>
      <c r="D24" s="9">
        <f>Workings!F66</f>
        <v>0</v>
      </c>
      <c r="F24" s="1" t="s">
        <v>21</v>
      </c>
    </row>
    <row r="25" spans="2:6" x14ac:dyDescent="0.35">
      <c r="B25" s="8" t="s">
        <v>22</v>
      </c>
      <c r="D25" s="9">
        <f>Workings!B94</f>
        <v>0</v>
      </c>
    </row>
    <row r="27" spans="2:6" ht="21.75" customHeight="1" x14ac:dyDescent="0.35">
      <c r="B27" s="10" t="s">
        <v>23</v>
      </c>
      <c r="D27" s="11">
        <f>SUM(D22:D25)</f>
        <v>5181.8</v>
      </c>
    </row>
    <row r="29" spans="2:6" ht="21.75" customHeight="1" x14ac:dyDescent="0.35">
      <c r="B29" s="28" t="s">
        <v>24</v>
      </c>
      <c r="C29" s="28"/>
      <c r="D29" s="28"/>
      <c r="E29" s="28"/>
      <c r="F29" s="28"/>
    </row>
    <row r="30" spans="2:6" x14ac:dyDescent="0.35">
      <c r="B30" s="29" t="s">
        <v>25</v>
      </c>
      <c r="C30" s="29"/>
      <c r="D30" s="29"/>
      <c r="E30" s="29"/>
      <c r="F30" s="29"/>
    </row>
    <row r="31" spans="2:6" x14ac:dyDescent="0.35">
      <c r="B31" s="8" t="s">
        <v>26</v>
      </c>
      <c r="D31" s="9">
        <f>Workings!B74</f>
        <v>5181.8</v>
      </c>
    </row>
    <row r="32" spans="2:6" x14ac:dyDescent="0.35">
      <c r="B32" s="8" t="s">
        <v>27</v>
      </c>
      <c r="D32" s="9">
        <f>Workings!B73</f>
        <v>2590.9</v>
      </c>
    </row>
    <row r="33" spans="2:6" ht="21.75" customHeight="1" x14ac:dyDescent="0.35">
      <c r="B33" s="10" t="s">
        <v>28</v>
      </c>
      <c r="D33" s="11">
        <f>Workings!B75</f>
        <v>7772.7000000000007</v>
      </c>
    </row>
    <row r="34" spans="2:6" x14ac:dyDescent="0.35">
      <c r="B34" s="8" t="s">
        <v>29</v>
      </c>
      <c r="D34" s="9">
        <f>Workings!B73</f>
        <v>2590.9</v>
      </c>
    </row>
    <row r="35" spans="2:6" ht="15.75" customHeight="1" x14ac:dyDescent="0.35">
      <c r="B35" s="25" t="s">
        <v>30</v>
      </c>
      <c r="C35" s="25"/>
      <c r="D35" s="25"/>
      <c r="E35" s="25"/>
      <c r="F35" s="25"/>
    </row>
    <row r="36" spans="2:6" ht="15.75" customHeight="1" x14ac:dyDescent="0.35">
      <c r="B36" s="25"/>
      <c r="C36" s="25"/>
      <c r="D36" s="25"/>
      <c r="E36" s="25"/>
      <c r="F36" s="25"/>
    </row>
    <row r="37" spans="2:6" ht="15.75" customHeight="1" x14ac:dyDescent="0.35">
      <c r="B37" s="25"/>
      <c r="C37" s="25"/>
      <c r="D37" s="25"/>
      <c r="E37" s="25"/>
      <c r="F37" s="25"/>
    </row>
    <row r="39" spans="2:6" ht="21.75" customHeight="1" x14ac:dyDescent="0.35">
      <c r="B39" s="30" t="s">
        <v>31</v>
      </c>
      <c r="C39" s="30"/>
      <c r="D39" s="30"/>
      <c r="E39" s="30"/>
      <c r="F39" s="30"/>
    </row>
    <row r="40" spans="2:6" ht="13.5" customHeight="1" x14ac:dyDescent="0.35">
      <c r="B40" s="26" t="s">
        <v>32</v>
      </c>
      <c r="C40" s="26"/>
      <c r="D40" s="26"/>
      <c r="E40" s="26"/>
      <c r="F40" s="26"/>
    </row>
    <row r="41" spans="2:6" ht="13.5" customHeight="1" x14ac:dyDescent="0.35">
      <c r="B41" s="26" t="s">
        <v>33</v>
      </c>
      <c r="C41" s="26"/>
      <c r="D41" s="26"/>
      <c r="E41" s="26"/>
      <c r="F41" s="26"/>
    </row>
    <row r="42" spans="2:6" ht="13.5" customHeight="1" x14ac:dyDescent="0.35">
      <c r="B42" s="26" t="s">
        <v>34</v>
      </c>
      <c r="C42" s="26"/>
      <c r="D42" s="26"/>
      <c r="E42" s="26"/>
      <c r="F42" s="26"/>
    </row>
    <row r="43" spans="2:6" ht="13.5" customHeight="1" x14ac:dyDescent="0.35">
      <c r="B43" s="26" t="s">
        <v>35</v>
      </c>
      <c r="C43" s="26"/>
      <c r="D43" s="26"/>
      <c r="E43" s="26"/>
      <c r="F43" s="26"/>
    </row>
    <row r="44" spans="2:6" ht="13.5" customHeight="1" x14ac:dyDescent="0.35">
      <c r="B44" s="26" t="s">
        <v>36</v>
      </c>
      <c r="C44" s="26"/>
      <c r="D44" s="26"/>
      <c r="E44" s="26"/>
      <c r="F44" s="26"/>
    </row>
    <row r="45" spans="2:6" ht="13.5" customHeight="1" x14ac:dyDescent="0.35">
      <c r="B45" s="26" t="s">
        <v>37</v>
      </c>
      <c r="C45" s="26"/>
      <c r="D45" s="26"/>
      <c r="E45" s="26"/>
      <c r="F45" s="26"/>
    </row>
    <row r="47" spans="2:6" ht="21.75" customHeight="1" x14ac:dyDescent="0.35">
      <c r="B47" s="27" t="s">
        <v>38</v>
      </c>
      <c r="C47" s="27"/>
      <c r="D47" s="27"/>
      <c r="E47" s="27"/>
      <c r="F47" s="27"/>
    </row>
    <row r="48" spans="2:6" ht="13.5" customHeight="1" x14ac:dyDescent="0.35">
      <c r="B48" s="24" t="s">
        <v>39</v>
      </c>
      <c r="C48" s="24"/>
      <c r="D48" s="24"/>
      <c r="E48" s="24"/>
      <c r="F48" s="24"/>
    </row>
    <row r="49" spans="2:6" ht="13.5" customHeight="1" x14ac:dyDescent="0.35">
      <c r="B49" s="24"/>
      <c r="C49" s="24"/>
      <c r="D49" s="24"/>
      <c r="E49" s="24"/>
      <c r="F49" s="24"/>
    </row>
    <row r="50" spans="2:6" ht="13.5" customHeight="1" x14ac:dyDescent="0.35">
      <c r="B50" s="24"/>
      <c r="C50" s="24"/>
      <c r="D50" s="24"/>
      <c r="E50" s="24"/>
      <c r="F50" s="24"/>
    </row>
    <row r="51" spans="2:6" ht="13.5" customHeight="1" x14ac:dyDescent="0.35">
      <c r="B51" s="24" t="s">
        <v>40</v>
      </c>
      <c r="C51" s="24"/>
      <c r="D51" s="24"/>
      <c r="E51" s="24"/>
      <c r="F51" s="24"/>
    </row>
    <row r="52" spans="2:6" ht="13.5" customHeight="1" x14ac:dyDescent="0.35">
      <c r="B52" s="24"/>
      <c r="C52" s="24"/>
      <c r="D52" s="24"/>
      <c r="E52" s="24"/>
      <c r="F52" s="24"/>
    </row>
    <row r="53" spans="2:6" ht="13.5" customHeight="1" x14ac:dyDescent="0.35">
      <c r="B53" s="24"/>
      <c r="C53" s="24"/>
      <c r="D53" s="24"/>
      <c r="E53" s="24"/>
      <c r="F53" s="24"/>
    </row>
    <row r="54" spans="2:6" ht="13.5" customHeight="1" x14ac:dyDescent="0.35">
      <c r="B54" s="24" t="s">
        <v>41</v>
      </c>
      <c r="C54" s="24"/>
      <c r="D54" s="24"/>
      <c r="E54" s="24"/>
      <c r="F54" s="24"/>
    </row>
    <row r="55" spans="2:6" ht="13.5" customHeight="1" x14ac:dyDescent="0.35">
      <c r="B55" s="24"/>
      <c r="C55" s="24"/>
      <c r="D55" s="24"/>
      <c r="E55" s="24"/>
      <c r="F55" s="24"/>
    </row>
    <row r="56" spans="2:6" ht="13.5" customHeight="1" x14ac:dyDescent="0.35">
      <c r="B56" s="24"/>
      <c r="C56" s="24"/>
      <c r="D56" s="24"/>
      <c r="E56" s="24"/>
      <c r="F56" s="24"/>
    </row>
    <row r="57" spans="2:6" ht="13.5" customHeight="1" x14ac:dyDescent="0.35">
      <c r="B57" s="24" t="s">
        <v>42</v>
      </c>
      <c r="C57" s="24"/>
      <c r="D57" s="24"/>
      <c r="E57" s="24"/>
      <c r="F57" s="24"/>
    </row>
    <row r="58" spans="2:6" ht="13.5" customHeight="1" x14ac:dyDescent="0.35">
      <c r="B58" s="24"/>
      <c r="C58" s="24"/>
      <c r="D58" s="24"/>
      <c r="E58" s="24"/>
      <c r="F58" s="24"/>
    </row>
    <row r="59" spans="2:6" ht="13.5" customHeight="1" x14ac:dyDescent="0.35">
      <c r="B59" s="24"/>
      <c r="C59" s="24"/>
      <c r="D59" s="24"/>
      <c r="E59" s="24"/>
      <c r="F59" s="24"/>
    </row>
    <row r="61" spans="2:6" ht="12.75" customHeight="1" x14ac:dyDescent="0.35">
      <c r="B61" s="25" t="s">
        <v>43</v>
      </c>
      <c r="C61" s="25"/>
      <c r="D61" s="25"/>
      <c r="E61" s="25"/>
      <c r="F61" s="25"/>
    </row>
    <row r="62" spans="2:6" ht="12.75" customHeight="1" x14ac:dyDescent="0.35">
      <c r="B62" s="25"/>
      <c r="C62" s="25"/>
      <c r="D62" s="25"/>
      <c r="E62" s="25"/>
      <c r="F62" s="25"/>
    </row>
    <row r="63" spans="2:6" ht="12.75" customHeight="1" x14ac:dyDescent="0.35">
      <c r="B63" s="25" t="s">
        <v>44</v>
      </c>
      <c r="C63" s="25"/>
      <c r="D63" s="25"/>
      <c r="E63" s="25"/>
      <c r="F63" s="25"/>
    </row>
    <row r="64" spans="2:6" ht="12.75" customHeight="1" x14ac:dyDescent="0.35">
      <c r="B64" s="25"/>
      <c r="C64" s="25"/>
      <c r="D64" s="25"/>
      <c r="E64" s="25"/>
      <c r="F64" s="25"/>
    </row>
    <row r="66" spans="2:6" x14ac:dyDescent="0.35">
      <c r="B66" s="26" t="s">
        <v>45</v>
      </c>
      <c r="C66" s="26"/>
      <c r="D66" s="26"/>
      <c r="E66" s="26"/>
      <c r="F66" s="26"/>
    </row>
  </sheetData>
  <sheetProtection password="F04B" sheet="1" formatCells="0"/>
  <mergeCells count="24">
    <mergeCell ref="B2:F2"/>
    <mergeCell ref="B3:F3"/>
    <mergeCell ref="B5:F5"/>
    <mergeCell ref="B9:F9"/>
    <mergeCell ref="B16:F16"/>
    <mergeCell ref="B20:F20"/>
    <mergeCell ref="B29:F29"/>
    <mergeCell ref="B30:F30"/>
    <mergeCell ref="B35:F37"/>
    <mergeCell ref="B39:F39"/>
    <mergeCell ref="B40:F40"/>
    <mergeCell ref="B41:F41"/>
    <mergeCell ref="B42:F42"/>
    <mergeCell ref="B43:F43"/>
    <mergeCell ref="B44:F44"/>
    <mergeCell ref="B57:F59"/>
    <mergeCell ref="B61:F62"/>
    <mergeCell ref="B63:F64"/>
    <mergeCell ref="B66:F66"/>
    <mergeCell ref="B45:F45"/>
    <mergeCell ref="B47:F47"/>
    <mergeCell ref="B48:F50"/>
    <mergeCell ref="B51:F53"/>
    <mergeCell ref="B54:F56"/>
  </mergeCells>
  <dataValidations count="2">
    <dataValidation type="list" sqref="D17" xr:uid="{00000000-0002-0000-0000-000000000000}">
      <formula1>"None,Plan 1,Plan 2,Plan 4 (Scotland),Plan 5"</formula1>
      <formula2>0</formula2>
    </dataValidation>
    <dataValidation type="list" sqref="D18" xr:uid="{00000000-0002-0000-0000-000001000000}">
      <formula1>"Yes,No"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94"/>
  <sheetViews>
    <sheetView zoomScaleNormal="100" workbookViewId="0">
      <selection activeCell="C22" sqref="C22"/>
    </sheetView>
  </sheetViews>
  <sheetFormatPr defaultColWidth="8.6328125" defaultRowHeight="14.5" x14ac:dyDescent="0.35"/>
  <cols>
    <col min="1" max="1" width="42" customWidth="1"/>
    <col min="2" max="5" width="14" customWidth="1"/>
    <col min="6" max="6" width="16" customWidth="1"/>
  </cols>
  <sheetData>
    <row r="1" spans="1:2" x14ac:dyDescent="0.35">
      <c r="A1" s="12" t="s">
        <v>46</v>
      </c>
    </row>
    <row r="3" spans="1:2" x14ac:dyDescent="0.35">
      <c r="A3" s="13" t="s">
        <v>47</v>
      </c>
    </row>
    <row r="4" spans="1:2" x14ac:dyDescent="0.35">
      <c r="A4" s="14" t="s">
        <v>48</v>
      </c>
      <c r="B4" s="15">
        <v>12570</v>
      </c>
    </row>
    <row r="5" spans="1:2" x14ac:dyDescent="0.35">
      <c r="A5" s="14" t="s">
        <v>49</v>
      </c>
      <c r="B5" s="15">
        <v>37700</v>
      </c>
    </row>
    <row r="6" spans="1:2" x14ac:dyDescent="0.35">
      <c r="A6" s="14" t="s">
        <v>50</v>
      </c>
      <c r="B6" s="15">
        <v>50270</v>
      </c>
    </row>
    <row r="7" spans="1:2" x14ac:dyDescent="0.35">
      <c r="A7" s="14" t="s">
        <v>51</v>
      </c>
      <c r="B7" s="15">
        <v>125140</v>
      </c>
    </row>
    <row r="8" spans="1:2" x14ac:dyDescent="0.35">
      <c r="A8" s="14" t="s">
        <v>52</v>
      </c>
      <c r="B8" s="16">
        <v>0.2</v>
      </c>
    </row>
    <row r="9" spans="1:2" x14ac:dyDescent="0.35">
      <c r="A9" s="14" t="s">
        <v>53</v>
      </c>
      <c r="B9" s="16">
        <v>0.4</v>
      </c>
    </row>
    <row r="10" spans="1:2" x14ac:dyDescent="0.35">
      <c r="A10" s="14" t="s">
        <v>54</v>
      </c>
      <c r="B10" s="16">
        <v>0.45</v>
      </c>
    </row>
    <row r="11" spans="1:2" x14ac:dyDescent="0.35">
      <c r="A11" s="14" t="s">
        <v>55</v>
      </c>
      <c r="B11" s="15">
        <v>12570</v>
      </c>
    </row>
    <row r="12" spans="1:2" x14ac:dyDescent="0.35">
      <c r="A12" s="14" t="s">
        <v>56</v>
      </c>
      <c r="B12" s="15">
        <v>50270</v>
      </c>
    </row>
    <row r="13" spans="1:2" x14ac:dyDescent="0.35">
      <c r="A13" s="14" t="s">
        <v>57</v>
      </c>
      <c r="B13" s="16">
        <v>0.06</v>
      </c>
    </row>
    <row r="14" spans="1:2" x14ac:dyDescent="0.35">
      <c r="A14" s="14" t="s">
        <v>58</v>
      </c>
      <c r="B14" s="16">
        <v>0.02</v>
      </c>
    </row>
    <row r="15" spans="1:2" x14ac:dyDescent="0.35">
      <c r="A15" s="14" t="s">
        <v>59</v>
      </c>
      <c r="B15" s="15">
        <v>7105</v>
      </c>
    </row>
    <row r="16" spans="1:2" x14ac:dyDescent="0.35">
      <c r="A16" s="14" t="s">
        <v>60</v>
      </c>
      <c r="B16" s="17">
        <v>3.65</v>
      </c>
    </row>
    <row r="17" spans="1:4" x14ac:dyDescent="0.35">
      <c r="A17" s="14" t="s">
        <v>61</v>
      </c>
      <c r="B17" s="15">
        <v>100000</v>
      </c>
    </row>
    <row r="18" spans="1:4" x14ac:dyDescent="0.35">
      <c r="A18" s="14" t="s">
        <v>62</v>
      </c>
      <c r="B18" s="16">
        <v>0.5</v>
      </c>
    </row>
    <row r="20" spans="1:4" x14ac:dyDescent="0.35">
      <c r="A20" s="13" t="s">
        <v>63</v>
      </c>
      <c r="B20" s="15">
        <f>'Tax Estimator'!D14</f>
        <v>32500</v>
      </c>
    </row>
    <row r="21" spans="1:4" x14ac:dyDescent="0.35">
      <c r="A21" s="13" t="s">
        <v>64</v>
      </c>
      <c r="B21" s="15">
        <f>MAX(0,B4-MAX(0,B20-B17)*B18)</f>
        <v>12570</v>
      </c>
    </row>
    <row r="23" spans="1:4" x14ac:dyDescent="0.35">
      <c r="A23" s="13" t="s">
        <v>65</v>
      </c>
    </row>
    <row r="24" spans="1:4" x14ac:dyDescent="0.35">
      <c r="A24" s="14" t="s">
        <v>66</v>
      </c>
      <c r="B24" s="18">
        <f>MAX(0,B20-B21)</f>
        <v>19930</v>
      </c>
    </row>
    <row r="26" spans="1:4" x14ac:dyDescent="0.35">
      <c r="A26" s="14" t="s">
        <v>67</v>
      </c>
      <c r="B26" s="18">
        <f>MIN(B24,B5)</f>
        <v>19930</v>
      </c>
      <c r="C26" s="19">
        <f>B8</f>
        <v>0.2</v>
      </c>
      <c r="D26" s="20">
        <f>B26*C26</f>
        <v>3986</v>
      </c>
    </row>
    <row r="27" spans="1:4" x14ac:dyDescent="0.35">
      <c r="A27" s="14" t="s">
        <v>68</v>
      </c>
      <c r="B27" s="18">
        <f>MAX(0,MIN(B24,B7-B21)-B5)</f>
        <v>0</v>
      </c>
      <c r="C27" s="19">
        <f>B9</f>
        <v>0.4</v>
      </c>
      <c r="D27" s="20">
        <f>B27*C27</f>
        <v>0</v>
      </c>
    </row>
    <row r="28" spans="1:4" x14ac:dyDescent="0.35">
      <c r="A28" s="14" t="s">
        <v>69</v>
      </c>
      <c r="B28" s="18">
        <f>MAX(0,B24-(B7-B21))</f>
        <v>0</v>
      </c>
      <c r="C28" s="19">
        <f>B10</f>
        <v>0.45</v>
      </c>
      <c r="D28" s="20">
        <f>B28*C28</f>
        <v>0</v>
      </c>
    </row>
    <row r="40" spans="1:6" x14ac:dyDescent="0.35">
      <c r="A40" s="21" t="s">
        <v>70</v>
      </c>
      <c r="F40" s="22">
        <f>SUM(D26:D28)</f>
        <v>3986</v>
      </c>
    </row>
    <row r="43" spans="1:6" x14ac:dyDescent="0.35">
      <c r="A43" s="13" t="s">
        <v>71</v>
      </c>
    </row>
    <row r="45" spans="1:6" x14ac:dyDescent="0.35">
      <c r="A45" s="14" t="s">
        <v>72</v>
      </c>
      <c r="B45" s="18">
        <f>MAX(0,MIN(B20,B12)-B11)</f>
        <v>19930</v>
      </c>
      <c r="C45" s="19">
        <f>B13</f>
        <v>0.06</v>
      </c>
      <c r="D45" s="20">
        <f>B45*C45</f>
        <v>1195.8</v>
      </c>
    </row>
    <row r="46" spans="1:6" x14ac:dyDescent="0.35">
      <c r="A46" s="14" t="s">
        <v>73</v>
      </c>
      <c r="B46" s="18">
        <f>MAX(0,B20-B12)</f>
        <v>0</v>
      </c>
      <c r="C46" s="19">
        <f>B14</f>
        <v>0.02</v>
      </c>
      <c r="D46" s="20">
        <f>B46*C46</f>
        <v>0</v>
      </c>
    </row>
    <row r="60" spans="1:6" x14ac:dyDescent="0.35">
      <c r="A60" s="21" t="s">
        <v>74</v>
      </c>
      <c r="F60" s="22">
        <f>SUM(D45:D46)</f>
        <v>1195.8</v>
      </c>
    </row>
    <row r="63" spans="1:6" x14ac:dyDescent="0.35">
      <c r="A63" s="13" t="s">
        <v>75</v>
      </c>
    </row>
    <row r="66" spans="1:6" x14ac:dyDescent="0.35">
      <c r="A66" s="21" t="s">
        <v>76</v>
      </c>
      <c r="F66" s="22">
        <v>0</v>
      </c>
    </row>
    <row r="69" spans="1:6" x14ac:dyDescent="0.35">
      <c r="A69" s="13" t="s">
        <v>77</v>
      </c>
    </row>
    <row r="70" spans="1:6" x14ac:dyDescent="0.35">
      <c r="A70" s="14" t="s">
        <v>78</v>
      </c>
      <c r="B70" s="17">
        <f>F40+F60</f>
        <v>5181.8</v>
      </c>
    </row>
    <row r="71" spans="1:6" x14ac:dyDescent="0.35">
      <c r="A71" s="14" t="s">
        <v>79</v>
      </c>
      <c r="B71" s="18">
        <v>1000</v>
      </c>
    </row>
    <row r="73" spans="1:6" x14ac:dyDescent="0.35">
      <c r="A73" s="14" t="s">
        <v>80</v>
      </c>
      <c r="B73" s="17">
        <f>IF(B70&gt;B71,B70*0.5,0)</f>
        <v>2590.9</v>
      </c>
    </row>
    <row r="74" spans="1:6" x14ac:dyDescent="0.35">
      <c r="A74" s="14" t="s">
        <v>81</v>
      </c>
      <c r="B74" s="20">
        <f>F40+F60+F66+B94</f>
        <v>5181.8</v>
      </c>
    </row>
    <row r="75" spans="1:6" x14ac:dyDescent="0.35">
      <c r="A75" s="21" t="s">
        <v>82</v>
      </c>
      <c r="B75" s="22">
        <f>B74+B73</f>
        <v>7772.7000000000007</v>
      </c>
    </row>
    <row r="78" spans="1:6" x14ac:dyDescent="0.35">
      <c r="A78" s="13" t="s">
        <v>83</v>
      </c>
    </row>
    <row r="79" spans="1:6" x14ac:dyDescent="0.35">
      <c r="A79" s="13" t="s">
        <v>84</v>
      </c>
      <c r="B79" s="13" t="s">
        <v>85</v>
      </c>
      <c r="C79" s="13" t="s">
        <v>86</v>
      </c>
    </row>
    <row r="80" spans="1:6" x14ac:dyDescent="0.35">
      <c r="A80" s="14" t="s">
        <v>12</v>
      </c>
      <c r="B80" s="18">
        <v>0</v>
      </c>
      <c r="C80" s="23">
        <v>0</v>
      </c>
    </row>
    <row r="81" spans="1:3" x14ac:dyDescent="0.35">
      <c r="A81" s="14" t="s">
        <v>87</v>
      </c>
      <c r="B81" s="18">
        <v>26900</v>
      </c>
      <c r="C81" s="23">
        <v>0.09</v>
      </c>
    </row>
    <row r="82" spans="1:3" x14ac:dyDescent="0.35">
      <c r="A82" s="14" t="s">
        <v>88</v>
      </c>
      <c r="B82" s="18">
        <v>29385</v>
      </c>
      <c r="C82" s="23">
        <v>0.09</v>
      </c>
    </row>
    <row r="83" spans="1:3" x14ac:dyDescent="0.35">
      <c r="A83" s="14" t="s">
        <v>89</v>
      </c>
      <c r="B83" s="18">
        <v>33795</v>
      </c>
      <c r="C83" s="23">
        <v>0.09</v>
      </c>
    </row>
    <row r="84" spans="1:3" x14ac:dyDescent="0.35">
      <c r="A84" s="14" t="s">
        <v>90</v>
      </c>
      <c r="B84" s="18">
        <v>25000</v>
      </c>
      <c r="C84" s="23">
        <v>0.09</v>
      </c>
    </row>
    <row r="86" spans="1:3" x14ac:dyDescent="0.35">
      <c r="A86" s="14" t="s">
        <v>91</v>
      </c>
      <c r="B86" s="18">
        <v>21000</v>
      </c>
    </row>
    <row r="87" spans="1:3" x14ac:dyDescent="0.35">
      <c r="A87" s="14" t="s">
        <v>92</v>
      </c>
      <c r="B87" s="23">
        <v>0.06</v>
      </c>
    </row>
    <row r="90" spans="1:3" x14ac:dyDescent="0.35">
      <c r="A90" s="14" t="s">
        <v>93</v>
      </c>
      <c r="B90" s="18">
        <f>VLOOKUP('Tax Estimator'!D17,A80:C84,2,FALSE())</f>
        <v>0</v>
      </c>
    </row>
    <row r="91" spans="1:3" x14ac:dyDescent="0.35">
      <c r="A91" s="14" t="s">
        <v>94</v>
      </c>
      <c r="B91" s="23">
        <f>VLOOKUP('Tax Estimator'!D17,A80:C84,3,FALSE())</f>
        <v>0</v>
      </c>
    </row>
    <row r="92" spans="1:3" x14ac:dyDescent="0.35">
      <c r="A92" s="13" t="s">
        <v>95</v>
      </c>
      <c r="B92" s="17">
        <f>MAX(0,B20-B90)*B91</f>
        <v>0</v>
      </c>
    </row>
    <row r="93" spans="1:3" x14ac:dyDescent="0.35">
      <c r="A93" s="13" t="s">
        <v>96</v>
      </c>
      <c r="B93" s="17">
        <f>IF('Tax Estimator'!D18="Yes",MAX(0,B20-B86)*B87,0)</f>
        <v>0</v>
      </c>
    </row>
    <row r="94" spans="1:3" x14ac:dyDescent="0.35">
      <c r="A94" s="21" t="s">
        <v>97</v>
      </c>
      <c r="B94" s="22">
        <f>B92+B93</f>
        <v>0</v>
      </c>
    </row>
  </sheetData>
  <sheetProtection password="F04B" sheet="1" objects="1" scenarios="1"/>
  <pageMargins left="0.75" right="0.75" top="1" bottom="1" header="0.511811023622047" footer="0.511811023622047"/>
  <pageSetup paperSize="9" orientation="portrait" horizontalDpi="300" verticalDpi="30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Tax Estimator</vt:lpstr>
      <vt:lpstr>Workings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Mellissa Dean</cp:lastModifiedBy>
  <cp:revision>0</cp:revision>
  <dcterms:created xsi:type="dcterms:W3CDTF">2026-06-30T15:25:35Z</dcterms:created>
  <dcterms:modified xsi:type="dcterms:W3CDTF">2026-07-06T10:28:14Z</dcterms:modified>
  <dc:language>en-US</dc:language>
</cp:coreProperties>
</file>